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7500" windowHeight="4245" tabRatio="767" activeTab="0"/>
  </bookViews>
  <sheets>
    <sheet name="Tax calc" sheetId="1" r:id="rId1"/>
    <sheet name="Meals &amp; Ent Rollup" sheetId="2" r:id="rId2"/>
  </sheets>
  <definedNames/>
  <calcPr fullCalcOnLoad="1"/>
</workbook>
</file>

<file path=xl/sharedStrings.xml><?xml version="1.0" encoding="utf-8"?>
<sst xmlns="http://schemas.openxmlformats.org/spreadsheetml/2006/main" count="135" uniqueCount="43">
  <si>
    <t>tip</t>
  </si>
  <si>
    <t>food</t>
  </si>
  <si>
    <t>G</t>
  </si>
  <si>
    <t>S</t>
  </si>
  <si>
    <t>H</t>
  </si>
  <si>
    <t>E</t>
  </si>
  <si>
    <t>Alcohol</t>
  </si>
  <si>
    <t>GST</t>
  </si>
  <si>
    <t>Total</t>
  </si>
  <si>
    <t>liquor tax</t>
  </si>
  <si>
    <t>Tax Code</t>
  </si>
  <si>
    <t>Desc.</t>
  </si>
  <si>
    <t>Full amt</t>
  </si>
  <si>
    <t>Non-Claim</t>
  </si>
  <si>
    <t>Claimable</t>
  </si>
  <si>
    <t>with HST</t>
  </si>
  <si>
    <t>Total Bill</t>
  </si>
  <si>
    <t>pre-tax</t>
  </si>
  <si>
    <t>with GST</t>
  </si>
  <si>
    <t>Ontario HST</t>
  </si>
  <si>
    <t>w GST &amp; PST</t>
  </si>
  <si>
    <t>Ontario GST &amp; PST</t>
  </si>
  <si>
    <t>N-Alc Drink</t>
  </si>
  <si>
    <t>w GST</t>
  </si>
  <si>
    <t>TVQ</t>
  </si>
  <si>
    <t>sub-total</t>
  </si>
  <si>
    <t>HST</t>
  </si>
  <si>
    <t>PPD 8%</t>
  </si>
  <si>
    <t>Groceries</t>
  </si>
  <si>
    <t>total</t>
  </si>
  <si>
    <t>Non-taxable</t>
  </si>
  <si>
    <t>PST &amp; GST</t>
  </si>
  <si>
    <t>Groceries - HST</t>
  </si>
  <si>
    <t>Groceries - GST &amp; PST</t>
  </si>
  <si>
    <t>GST only</t>
  </si>
  <si>
    <t>BC GST (5%) &amp; PST (7%)</t>
  </si>
  <si>
    <t>PST</t>
  </si>
  <si>
    <t>Quebec GST &amp; TVQ</t>
  </si>
  <si>
    <t>Tax Category</t>
  </si>
  <si>
    <t>TOTAL</t>
  </si>
  <si>
    <t>Non- Claimable</t>
  </si>
  <si>
    <t>Quebec SQC</t>
  </si>
  <si>
    <t>SQC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</si>
</sst>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?_);_(@_)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0" fontId="0" fillId="0" borderId="0" xfId="44" applyFon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44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70" fontId="2" fillId="0" borderId="10" xfId="44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2" fillId="33" borderId="10" xfId="44" applyFont="1" applyFill="1" applyBorder="1" applyAlignment="1">
      <alignment/>
    </xf>
    <xf numFmtId="170" fontId="0" fillId="33" borderId="10" xfId="44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0" fillId="33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4" fillId="0" borderId="10" xfId="44" applyFont="1" applyBorder="1" applyAlignment="1">
      <alignment/>
    </xf>
    <xf numFmtId="0" fontId="1" fillId="33" borderId="10" xfId="0" applyFont="1" applyFill="1" applyBorder="1" applyAlignment="1">
      <alignment/>
    </xf>
    <xf numFmtId="170" fontId="2" fillId="0" borderId="10" xfId="44" applyFont="1" applyFill="1" applyBorder="1" applyAlignment="1">
      <alignment/>
    </xf>
    <xf numFmtId="170" fontId="0" fillId="34" borderId="10" xfId="0" applyNumberForma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33" borderId="10" xfId="44" applyFont="1" applyFill="1" applyBorder="1" applyAlignment="1">
      <alignment/>
    </xf>
    <xf numFmtId="170" fontId="0" fillId="0" borderId="10" xfId="0" applyNumberFormat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44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2" borderId="1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2" fontId="0" fillId="2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0.00390625" style="0" customWidth="1"/>
    <col min="2" max="2" width="10.140625" style="0" customWidth="1"/>
    <col min="3" max="3" width="8.7109375" style="0" customWidth="1"/>
    <col min="4" max="5" width="11.57421875" style="0" bestFit="1" customWidth="1"/>
    <col min="6" max="7" width="10.28125" style="0" bestFit="1" customWidth="1"/>
    <col min="9" max="9" width="10.28125" style="0" bestFit="1" customWidth="1"/>
  </cols>
  <sheetData>
    <row r="1" spans="1:5" ht="18">
      <c r="A1" s="44" t="s">
        <v>21</v>
      </c>
      <c r="B1" s="45"/>
      <c r="C1" s="45"/>
      <c r="D1" s="45"/>
      <c r="E1" s="45"/>
    </row>
    <row r="2" spans="1:5" ht="12.75">
      <c r="A2" s="7" t="s">
        <v>12</v>
      </c>
      <c r="B2" s="7" t="s">
        <v>11</v>
      </c>
      <c r="C2" s="7" t="s">
        <v>10</v>
      </c>
      <c r="D2" s="7" t="s">
        <v>14</v>
      </c>
      <c r="E2" s="7" t="s">
        <v>13</v>
      </c>
    </row>
    <row r="3" spans="1:9" ht="12.75">
      <c r="A3" s="17">
        <f>7.5</f>
        <v>7.5</v>
      </c>
      <c r="B3" s="9" t="s">
        <v>1</v>
      </c>
      <c r="C3" s="10" t="s">
        <v>3</v>
      </c>
      <c r="D3" s="11">
        <f>A3/2</f>
        <v>3.75</v>
      </c>
      <c r="E3" s="13">
        <f>A3/2</f>
        <v>3.75</v>
      </c>
      <c r="F3" s="3"/>
      <c r="G3" s="3"/>
      <c r="H3" s="3"/>
      <c r="I3" s="1"/>
    </row>
    <row r="4" spans="1:9" ht="12.75">
      <c r="A4" s="13">
        <f>A3*1.13</f>
        <v>8.475</v>
      </c>
      <c r="B4" s="18" t="s">
        <v>20</v>
      </c>
      <c r="C4" s="10"/>
      <c r="D4" s="15">
        <f>(A3/2)*1.13</f>
        <v>4.2375</v>
      </c>
      <c r="E4" s="15">
        <f aca="true" t="shared" si="0" ref="E4:E9">A4/2</f>
        <v>4.2375</v>
      </c>
      <c r="F4" s="4"/>
      <c r="G4" s="4"/>
      <c r="H4" s="6"/>
      <c r="I4" s="1"/>
    </row>
    <row r="5" spans="1:9" ht="12.75">
      <c r="A5" s="17">
        <v>0</v>
      </c>
      <c r="B5" s="9" t="s">
        <v>6</v>
      </c>
      <c r="C5" s="10" t="s">
        <v>2</v>
      </c>
      <c r="D5" s="11">
        <f>A5/2</f>
        <v>0</v>
      </c>
      <c r="E5" s="15">
        <f t="shared" si="0"/>
        <v>0</v>
      </c>
      <c r="F5" s="4"/>
      <c r="G5" s="4"/>
      <c r="H5" s="6"/>
      <c r="I5" s="1"/>
    </row>
    <row r="6" spans="1:9" ht="12.75">
      <c r="A6" s="13">
        <f>A5*0.05</f>
        <v>0</v>
      </c>
      <c r="B6" s="9" t="s">
        <v>7</v>
      </c>
      <c r="C6" s="10"/>
      <c r="D6" s="15">
        <f>D5*0.05</f>
        <v>0</v>
      </c>
      <c r="E6" s="15">
        <f t="shared" si="0"/>
        <v>0</v>
      </c>
      <c r="F6" s="4"/>
      <c r="G6" s="4"/>
      <c r="H6" s="6"/>
      <c r="I6" s="1"/>
    </row>
    <row r="7" spans="1:9" ht="12.75">
      <c r="A7" s="13">
        <f>A5*0.1</f>
        <v>0</v>
      </c>
      <c r="B7" s="9" t="s">
        <v>9</v>
      </c>
      <c r="C7" s="10" t="s">
        <v>5</v>
      </c>
      <c r="D7" s="11">
        <f>A7/2</f>
        <v>0</v>
      </c>
      <c r="E7" s="15">
        <f t="shared" si="0"/>
        <v>0</v>
      </c>
      <c r="F7" s="4"/>
      <c r="G7" s="4"/>
      <c r="H7" s="6"/>
      <c r="I7" s="1"/>
    </row>
    <row r="8" spans="1:9" ht="12.75">
      <c r="A8" s="17">
        <v>2</v>
      </c>
      <c r="B8" s="9" t="s">
        <v>0</v>
      </c>
      <c r="C8" s="10" t="s">
        <v>5</v>
      </c>
      <c r="D8" s="11">
        <f>A8/2</f>
        <v>1</v>
      </c>
      <c r="E8" s="15">
        <f t="shared" si="0"/>
        <v>1</v>
      </c>
      <c r="F8" s="4"/>
      <c r="G8" s="4"/>
      <c r="H8" s="6"/>
      <c r="I8" s="1"/>
    </row>
    <row r="9" spans="1:9" ht="12.75">
      <c r="A9" s="15">
        <f>SUM(A4:A8)</f>
        <v>10.475</v>
      </c>
      <c r="B9" s="9" t="s">
        <v>8</v>
      </c>
      <c r="C9" s="10" t="s">
        <v>5</v>
      </c>
      <c r="D9" s="14">
        <f>SUM(D4:D8)</f>
        <v>5.2375</v>
      </c>
      <c r="E9" s="11">
        <f t="shared" si="0"/>
        <v>5.2375</v>
      </c>
      <c r="G9" s="4"/>
      <c r="H9" s="6"/>
      <c r="I9" s="1"/>
    </row>
    <row r="10" spans="1:9" ht="12.75">
      <c r="A10" s="1"/>
      <c r="C10" s="3"/>
      <c r="D10" s="3"/>
      <c r="E10" s="3"/>
      <c r="F10" s="4"/>
      <c r="G10" s="4"/>
      <c r="H10" s="6"/>
      <c r="I10" s="1"/>
    </row>
    <row r="11" spans="1:9" ht="18">
      <c r="A11" s="44" t="s">
        <v>19</v>
      </c>
      <c r="B11" s="45"/>
      <c r="C11" s="45"/>
      <c r="D11" s="45"/>
      <c r="E11" s="45"/>
      <c r="F11" s="4"/>
      <c r="G11" s="4"/>
      <c r="H11" s="6"/>
      <c r="I11" s="1"/>
    </row>
    <row r="12" spans="1:9" ht="12.75">
      <c r="A12" s="7" t="s">
        <v>16</v>
      </c>
      <c r="B12" s="7" t="s">
        <v>11</v>
      </c>
      <c r="C12" s="7" t="s">
        <v>10</v>
      </c>
      <c r="D12" s="7" t="s">
        <v>14</v>
      </c>
      <c r="E12" s="7" t="s">
        <v>13</v>
      </c>
      <c r="F12" s="2"/>
      <c r="G12" s="4"/>
      <c r="H12" s="3"/>
      <c r="I12" s="1"/>
    </row>
    <row r="13" spans="1:9" ht="12.75">
      <c r="A13" s="8">
        <f>(28.23)/1.13</f>
        <v>24.982300884955755</v>
      </c>
      <c r="B13" s="9" t="s">
        <v>17</v>
      </c>
      <c r="C13" s="10" t="s">
        <v>4</v>
      </c>
      <c r="D13" s="11">
        <f>(A13/2)</f>
        <v>12.491150442477878</v>
      </c>
      <c r="E13" s="12"/>
      <c r="F13" s="5"/>
      <c r="G13" s="4"/>
      <c r="H13" s="3"/>
      <c r="I13" s="1"/>
    </row>
    <row r="14" spans="1:9" ht="12.75">
      <c r="A14" s="13">
        <f>A13*1.13</f>
        <v>28.23</v>
      </c>
      <c r="B14" s="9" t="s">
        <v>15</v>
      </c>
      <c r="C14" s="10"/>
      <c r="D14" s="14">
        <f>D13*0.13</f>
        <v>1.6238495575221241</v>
      </c>
      <c r="E14" s="15">
        <f>A14/2</f>
        <v>14.115</v>
      </c>
      <c r="F14" s="4"/>
      <c r="G14" s="4"/>
      <c r="H14" s="3"/>
      <c r="I14" s="1"/>
    </row>
    <row r="15" spans="1:9" ht="12.75">
      <c r="A15" s="19">
        <v>0</v>
      </c>
      <c r="B15" s="9" t="s">
        <v>22</v>
      </c>
      <c r="C15" s="10" t="s">
        <v>2</v>
      </c>
      <c r="D15" s="20">
        <f>A15/2</f>
        <v>0</v>
      </c>
      <c r="E15" s="15">
        <f>A16/2</f>
        <v>0</v>
      </c>
      <c r="F15" s="4"/>
      <c r="G15" s="4"/>
      <c r="H15" s="3"/>
      <c r="I15" s="1"/>
    </row>
    <row r="16" spans="1:9" ht="12.75">
      <c r="A16" s="13">
        <f>A15*1.05</f>
        <v>0</v>
      </c>
      <c r="B16" s="9" t="s">
        <v>23</v>
      </c>
      <c r="C16" s="10"/>
      <c r="D16" s="14">
        <f>D15*0.05</f>
        <v>0</v>
      </c>
      <c r="E16" s="15"/>
      <c r="F16" s="4"/>
      <c r="G16" s="4"/>
      <c r="H16" s="3"/>
      <c r="I16" s="1"/>
    </row>
    <row r="17" spans="1:8" ht="12.75">
      <c r="A17" s="8">
        <v>10</v>
      </c>
      <c r="B17" s="9" t="s">
        <v>0</v>
      </c>
      <c r="C17" s="10" t="s">
        <v>5</v>
      </c>
      <c r="D17" s="11">
        <f>A17/2</f>
        <v>5</v>
      </c>
      <c r="E17" s="15">
        <f>A17/2</f>
        <v>5</v>
      </c>
      <c r="F17" s="4"/>
      <c r="G17" s="3"/>
      <c r="H17" s="3"/>
    </row>
    <row r="18" spans="1:12" ht="12.75">
      <c r="A18" s="15">
        <f>A14+A16+A17</f>
        <v>38.230000000000004</v>
      </c>
      <c r="B18" s="9" t="s">
        <v>8</v>
      </c>
      <c r="C18" s="10" t="s">
        <v>5</v>
      </c>
      <c r="D18" s="14">
        <f>SUM(D13:D17)</f>
        <v>19.115000000000002</v>
      </c>
      <c r="E18" s="16">
        <f>SUM(E13:E17)</f>
        <v>19.115000000000002</v>
      </c>
      <c r="F18" s="4"/>
      <c r="G18" s="3"/>
      <c r="H18" s="3"/>
      <c r="I18" s="3"/>
      <c r="J18" s="3"/>
      <c r="K18" s="3"/>
      <c r="L18" s="3"/>
    </row>
    <row r="19" spans="1:12" ht="12.75">
      <c r="A19" s="1"/>
      <c r="B19" s="2"/>
      <c r="C19" s="3"/>
      <c r="D19" s="5"/>
      <c r="E19" s="4"/>
      <c r="F19" s="4"/>
      <c r="G19" s="3"/>
      <c r="H19" s="3"/>
      <c r="I19" s="3"/>
      <c r="J19" s="3"/>
      <c r="K19" s="3"/>
      <c r="L19" s="3"/>
    </row>
    <row r="20" spans="1:12" ht="18">
      <c r="A20" s="44" t="s">
        <v>34</v>
      </c>
      <c r="B20" s="45"/>
      <c r="C20" s="45"/>
      <c r="D20" s="45"/>
      <c r="E20" s="45"/>
      <c r="F20" s="4"/>
      <c r="G20" s="3"/>
      <c r="H20" s="3"/>
      <c r="I20" s="3"/>
      <c r="J20" s="3"/>
      <c r="K20" s="3"/>
      <c r="L20" s="3"/>
    </row>
    <row r="21" spans="1:12" ht="12.75">
      <c r="A21" s="7" t="s">
        <v>16</v>
      </c>
      <c r="B21" s="7" t="s">
        <v>11</v>
      </c>
      <c r="C21" s="7" t="s">
        <v>10</v>
      </c>
      <c r="D21" s="7" t="s">
        <v>14</v>
      </c>
      <c r="E21" s="7" t="s">
        <v>13</v>
      </c>
      <c r="F21" s="4"/>
      <c r="G21" s="3"/>
      <c r="H21" s="3"/>
      <c r="I21" s="3"/>
      <c r="J21" s="3"/>
      <c r="K21" s="3"/>
      <c r="L21" s="3"/>
    </row>
    <row r="22" spans="1:12" ht="12.75">
      <c r="A22" s="8">
        <v>652.4</v>
      </c>
      <c r="B22" s="9" t="s">
        <v>17</v>
      </c>
      <c r="C22" s="10" t="s">
        <v>2</v>
      </c>
      <c r="D22" s="21">
        <f>(A22/2)</f>
        <v>326.2</v>
      </c>
      <c r="E22" s="13">
        <f>A22/2</f>
        <v>326.2</v>
      </c>
      <c r="F22" s="4"/>
      <c r="G22" s="3"/>
      <c r="H22" s="3"/>
      <c r="I22" s="3"/>
      <c r="J22" s="3"/>
      <c r="K22" s="3"/>
      <c r="L22" s="3"/>
    </row>
    <row r="23" spans="1:12" ht="12.75">
      <c r="A23" s="13">
        <f>A22*0.05</f>
        <v>32.62</v>
      </c>
      <c r="B23" s="9" t="s">
        <v>7</v>
      </c>
      <c r="C23" s="10"/>
      <c r="D23" s="15">
        <f>A23/2</f>
        <v>16.31</v>
      </c>
      <c r="E23" s="13">
        <f>A23/2</f>
        <v>16.31</v>
      </c>
      <c r="F23" s="4"/>
      <c r="G23" s="3"/>
      <c r="H23" s="3"/>
      <c r="I23" s="3"/>
      <c r="J23" s="3"/>
      <c r="K23" s="3"/>
      <c r="L23" s="3"/>
    </row>
    <row r="24" spans="1:12" ht="12.75">
      <c r="A24" s="13">
        <f>A22*1.05</f>
        <v>685.02</v>
      </c>
      <c r="B24" s="9" t="s">
        <v>18</v>
      </c>
      <c r="C24" s="10"/>
      <c r="D24" s="14">
        <f>SUM(D22:D23)</f>
        <v>342.51</v>
      </c>
      <c r="E24" s="15">
        <f>A24/2</f>
        <v>342.51</v>
      </c>
      <c r="F24" s="4"/>
      <c r="G24" s="3"/>
      <c r="H24" s="3"/>
      <c r="I24" s="3"/>
      <c r="J24" s="3"/>
      <c r="K24" s="3"/>
      <c r="L24" s="3"/>
    </row>
    <row r="25" spans="1:12" ht="12.75">
      <c r="A25" s="8">
        <v>0</v>
      </c>
      <c r="B25" s="9" t="s">
        <v>0</v>
      </c>
      <c r="C25" s="10" t="s">
        <v>5</v>
      </c>
      <c r="D25" s="11">
        <f>A25/2</f>
        <v>0</v>
      </c>
      <c r="E25" s="15">
        <f>A25/2</f>
        <v>0</v>
      </c>
      <c r="F25" s="4"/>
      <c r="G25" s="3"/>
      <c r="H25" s="3"/>
      <c r="I25" s="3"/>
      <c r="J25" s="3"/>
      <c r="K25" s="3"/>
      <c r="L25" s="3"/>
    </row>
    <row r="26" spans="1:12" ht="12.75">
      <c r="A26" s="15">
        <f>SUM(A24:A25)</f>
        <v>685.02</v>
      </c>
      <c r="B26" s="9" t="s">
        <v>8</v>
      </c>
      <c r="C26" s="10" t="s">
        <v>5</v>
      </c>
      <c r="D26" s="14">
        <f>D22+D23+D25</f>
        <v>342.51</v>
      </c>
      <c r="E26" s="16">
        <f>A26/2</f>
        <v>342.51</v>
      </c>
      <c r="F26" s="4"/>
      <c r="G26" s="3"/>
      <c r="H26" s="3"/>
      <c r="I26" s="3"/>
      <c r="J26" s="3"/>
      <c r="K26" s="3"/>
      <c r="L26" s="3"/>
    </row>
    <row r="27" spans="1:12" ht="12.75">
      <c r="A27" s="1"/>
      <c r="B27" s="2"/>
      <c r="C27" s="3"/>
      <c r="D27" s="5"/>
      <c r="E27" s="4"/>
      <c r="F27" s="4"/>
      <c r="G27" s="3"/>
      <c r="H27" s="3"/>
      <c r="I27" s="3"/>
      <c r="J27" s="3"/>
      <c r="K27" s="3"/>
      <c r="L27" s="3"/>
    </row>
    <row r="28" spans="1:12" ht="18">
      <c r="A28" s="44" t="s">
        <v>37</v>
      </c>
      <c r="B28" s="45"/>
      <c r="C28" s="45"/>
      <c r="D28" s="45"/>
      <c r="E28" s="45"/>
      <c r="F28" s="4"/>
      <c r="G28" s="3"/>
      <c r="H28" s="3"/>
      <c r="I28" s="3"/>
      <c r="J28" s="4"/>
      <c r="K28" s="4"/>
      <c r="L28" s="3"/>
    </row>
    <row r="29" spans="1:12" ht="12.75">
      <c r="A29" s="7" t="s">
        <v>16</v>
      </c>
      <c r="B29" s="7" t="s">
        <v>11</v>
      </c>
      <c r="C29" s="7" t="s">
        <v>10</v>
      </c>
      <c r="D29" s="7" t="s">
        <v>14</v>
      </c>
      <c r="E29" s="7" t="s">
        <v>13</v>
      </c>
      <c r="F29" s="4"/>
      <c r="G29" s="3"/>
      <c r="H29" s="3"/>
      <c r="I29" s="3"/>
      <c r="J29" s="4"/>
      <c r="K29" s="4"/>
      <c r="L29" s="3"/>
    </row>
    <row r="30" spans="1:12" ht="12.75">
      <c r="A30" s="8">
        <f>(33.75/1.05)/1.085</f>
        <v>29.62475312705727</v>
      </c>
      <c r="B30" s="9" t="s">
        <v>17</v>
      </c>
      <c r="C30" s="10" t="s">
        <v>2</v>
      </c>
      <c r="D30" s="21">
        <f>(A30/2)</f>
        <v>14.812376563528636</v>
      </c>
      <c r="E30" s="13">
        <f aca="true" t="shared" si="1" ref="E30:E35">A30/2</f>
        <v>14.812376563528636</v>
      </c>
      <c r="F30" s="4"/>
      <c r="G30" s="3"/>
      <c r="H30" s="3"/>
      <c r="I30" s="3"/>
      <c r="J30" s="4"/>
      <c r="K30" s="4"/>
      <c r="L30" s="3"/>
    </row>
    <row r="31" spans="1:12" ht="12.75">
      <c r="A31" s="13">
        <f>A30*0.05</f>
        <v>1.4812376563528638</v>
      </c>
      <c r="B31" s="9" t="s">
        <v>7</v>
      </c>
      <c r="C31" s="10"/>
      <c r="D31" s="15">
        <f>A31/2</f>
        <v>0.7406188281764319</v>
      </c>
      <c r="E31" s="13">
        <f t="shared" si="1"/>
        <v>0.7406188281764319</v>
      </c>
      <c r="F31" s="4"/>
      <c r="G31" s="3"/>
      <c r="H31" s="3"/>
      <c r="I31" s="3"/>
      <c r="J31" s="4"/>
      <c r="K31" s="4"/>
      <c r="L31" s="3"/>
    </row>
    <row r="32" spans="1:12" ht="12.75">
      <c r="A32" s="13">
        <f>A30*1.05</f>
        <v>31.105990783410135</v>
      </c>
      <c r="B32" s="9" t="s">
        <v>18</v>
      </c>
      <c r="C32" s="10"/>
      <c r="D32" s="14">
        <f>SUM(D30:D31)</f>
        <v>15.552995391705068</v>
      </c>
      <c r="E32" s="15">
        <f t="shared" si="1"/>
        <v>15.552995391705068</v>
      </c>
      <c r="F32" s="4"/>
      <c r="G32" s="3"/>
      <c r="H32" s="3"/>
      <c r="I32" s="3"/>
      <c r="J32" s="4"/>
      <c r="K32" s="4"/>
      <c r="L32" s="3"/>
    </row>
    <row r="33" spans="1:12" ht="12.75">
      <c r="A33" s="13">
        <f>A32*0.085</f>
        <v>2.6440092165898617</v>
      </c>
      <c r="B33" s="9" t="s">
        <v>24</v>
      </c>
      <c r="C33" s="10" t="s">
        <v>5</v>
      </c>
      <c r="D33" s="21">
        <f>A33/2</f>
        <v>1.3220046082949308</v>
      </c>
      <c r="E33" s="15">
        <f t="shared" si="1"/>
        <v>1.3220046082949308</v>
      </c>
      <c r="F33" s="4"/>
      <c r="G33" s="3"/>
      <c r="H33" s="3"/>
      <c r="I33" s="3"/>
      <c r="J33" s="4"/>
      <c r="K33" s="4"/>
      <c r="L33" s="3"/>
    </row>
    <row r="34" spans="1:12" ht="12.75">
      <c r="A34" s="8">
        <v>6</v>
      </c>
      <c r="B34" s="9" t="s">
        <v>0</v>
      </c>
      <c r="C34" s="10" t="s">
        <v>5</v>
      </c>
      <c r="D34" s="11">
        <f>A34/2</f>
        <v>3</v>
      </c>
      <c r="E34" s="15">
        <f t="shared" si="1"/>
        <v>3</v>
      </c>
      <c r="I34" s="3"/>
      <c r="J34" s="4"/>
      <c r="K34" s="4"/>
      <c r="L34" s="3"/>
    </row>
    <row r="35" spans="1:12" ht="12.75">
      <c r="A35" s="15">
        <f>SUM(A32:A34)</f>
        <v>39.75</v>
      </c>
      <c r="B35" s="9" t="s">
        <v>8</v>
      </c>
      <c r="C35" s="10" t="s">
        <v>5</v>
      </c>
      <c r="D35" s="14">
        <f>D32+D33+D34</f>
        <v>19.875</v>
      </c>
      <c r="E35" s="16">
        <f t="shared" si="1"/>
        <v>19.875</v>
      </c>
      <c r="I35" s="3"/>
      <c r="J35" s="4"/>
      <c r="K35" s="4"/>
      <c r="L35" s="3"/>
    </row>
    <row r="36" spans="1:12" s="29" customFormat="1" ht="12.75">
      <c r="A36" s="32"/>
      <c r="B36" s="6"/>
      <c r="C36" s="30"/>
      <c r="D36" s="31"/>
      <c r="E36" s="28"/>
      <c r="I36" s="6"/>
      <c r="J36" s="33"/>
      <c r="K36" s="33"/>
      <c r="L36" s="6"/>
    </row>
    <row r="37" spans="1:12" s="29" customFormat="1" ht="18">
      <c r="A37" s="44" t="s">
        <v>41</v>
      </c>
      <c r="B37" s="45"/>
      <c r="C37" s="45"/>
      <c r="D37" s="45"/>
      <c r="E37" s="45"/>
      <c r="I37" s="6"/>
      <c r="J37" s="33"/>
      <c r="K37" s="33"/>
      <c r="L37" s="6"/>
    </row>
    <row r="38" spans="1:12" s="29" customFormat="1" ht="12.75">
      <c r="A38" s="7" t="s">
        <v>16</v>
      </c>
      <c r="B38" s="7" t="s">
        <v>11</v>
      </c>
      <c r="C38" s="7" t="s">
        <v>10</v>
      </c>
      <c r="D38" s="7" t="s">
        <v>14</v>
      </c>
      <c r="E38" s="7" t="s">
        <v>13</v>
      </c>
      <c r="I38" s="6"/>
      <c r="J38" s="33"/>
      <c r="K38" s="33"/>
      <c r="L38" s="6"/>
    </row>
    <row r="39" spans="1:12" s="29" customFormat="1" ht="12.75">
      <c r="A39" s="8">
        <f>(33.61/1.05)/1.085</f>
        <v>29.501865262233924</v>
      </c>
      <c r="B39" s="9" t="s">
        <v>17</v>
      </c>
      <c r="C39" s="10" t="s">
        <v>42</v>
      </c>
      <c r="D39" s="16">
        <f>(A39/2)</f>
        <v>14.750932631116962</v>
      </c>
      <c r="E39" s="13">
        <f aca="true" t="shared" si="2" ref="E39:E44">A39/2</f>
        <v>14.750932631116962</v>
      </c>
      <c r="I39" s="6"/>
      <c r="J39" s="33"/>
      <c r="K39" s="33"/>
      <c r="L39" s="6"/>
    </row>
    <row r="40" spans="1:12" s="29" customFormat="1" ht="12.75">
      <c r="A40" s="13">
        <f>A39*0.05</f>
        <v>1.4750932631116962</v>
      </c>
      <c r="B40" s="9" t="s">
        <v>7</v>
      </c>
      <c r="C40" s="10"/>
      <c r="D40" s="15">
        <f>A40/2</f>
        <v>0.7375466315558481</v>
      </c>
      <c r="E40" s="13">
        <f t="shared" si="2"/>
        <v>0.7375466315558481</v>
      </c>
      <c r="I40" s="6"/>
      <c r="J40" s="33"/>
      <c r="K40" s="33"/>
      <c r="L40" s="6"/>
    </row>
    <row r="41" spans="1:12" s="29" customFormat="1" ht="12.75">
      <c r="A41" s="13">
        <f>A39*1.05</f>
        <v>30.976958525345623</v>
      </c>
      <c r="B41" s="9" t="s">
        <v>18</v>
      </c>
      <c r="C41" s="10"/>
      <c r="D41" s="14">
        <f>SUM(D39:D40)</f>
        <v>15.48847926267281</v>
      </c>
      <c r="E41" s="15">
        <f t="shared" si="2"/>
        <v>15.488479262672811</v>
      </c>
      <c r="I41" s="6"/>
      <c r="J41" s="33"/>
      <c r="K41" s="33"/>
      <c r="L41" s="6"/>
    </row>
    <row r="42" spans="1:12" s="29" customFormat="1" ht="12.75">
      <c r="A42" s="13">
        <f>A41*0.085</f>
        <v>2.633041474654378</v>
      </c>
      <c r="B42" s="9" t="s">
        <v>24</v>
      </c>
      <c r="C42" s="10" t="s">
        <v>5</v>
      </c>
      <c r="D42" s="14">
        <f>A42/2</f>
        <v>1.316520737327189</v>
      </c>
      <c r="E42" s="15">
        <f t="shared" si="2"/>
        <v>1.316520737327189</v>
      </c>
      <c r="I42" s="6"/>
      <c r="J42" s="33"/>
      <c r="K42" s="33"/>
      <c r="L42" s="6"/>
    </row>
    <row r="43" spans="1:12" s="29" customFormat="1" ht="12.75">
      <c r="A43" s="8">
        <v>6</v>
      </c>
      <c r="B43" s="9" t="s">
        <v>0</v>
      </c>
      <c r="C43" s="10" t="s">
        <v>5</v>
      </c>
      <c r="D43" s="11">
        <f>A43/2</f>
        <v>3</v>
      </c>
      <c r="E43" s="15">
        <f t="shared" si="2"/>
        <v>3</v>
      </c>
      <c r="I43" s="6"/>
      <c r="J43" s="33"/>
      <c r="K43" s="33"/>
      <c r="L43" s="6"/>
    </row>
    <row r="44" spans="1:12" s="29" customFormat="1" ht="12.75">
      <c r="A44" s="15">
        <f>SUM(A41:A43)</f>
        <v>39.61</v>
      </c>
      <c r="B44" s="9" t="s">
        <v>8</v>
      </c>
      <c r="C44" s="10" t="s">
        <v>5</v>
      </c>
      <c r="D44" s="14">
        <f>D41+D42+D43</f>
        <v>19.805</v>
      </c>
      <c r="E44" s="16">
        <f t="shared" si="2"/>
        <v>19.805</v>
      </c>
      <c r="I44" s="6"/>
      <c r="J44" s="33"/>
      <c r="K44" s="33"/>
      <c r="L44" s="6"/>
    </row>
    <row r="45" spans="1:12" s="29" customFormat="1" ht="12.75">
      <c r="A45" s="32"/>
      <c r="B45" s="6"/>
      <c r="C45" s="30"/>
      <c r="D45" s="31"/>
      <c r="E45" s="28"/>
      <c r="I45" s="6"/>
      <c r="J45" s="33"/>
      <c r="K45" s="33"/>
      <c r="L45" s="6"/>
    </row>
    <row r="46" spans="1:12" s="29" customFormat="1" ht="18">
      <c r="A46" s="44" t="s">
        <v>35</v>
      </c>
      <c r="B46" s="45"/>
      <c r="C46" s="45"/>
      <c r="D46" s="45"/>
      <c r="E46" s="45"/>
      <c r="I46" s="6"/>
      <c r="J46" s="33"/>
      <c r="K46" s="33"/>
      <c r="L46" s="6"/>
    </row>
    <row r="47" spans="1:12" s="29" customFormat="1" ht="12.75">
      <c r="A47" s="7" t="s">
        <v>16</v>
      </c>
      <c r="B47" s="7" t="s">
        <v>11</v>
      </c>
      <c r="C47" s="7" t="s">
        <v>10</v>
      </c>
      <c r="D47" s="7" t="s">
        <v>14</v>
      </c>
      <c r="E47" s="7" t="s">
        <v>13</v>
      </c>
      <c r="I47" s="6"/>
      <c r="J47" s="33"/>
      <c r="K47" s="33"/>
      <c r="L47" s="6"/>
    </row>
    <row r="48" spans="1:12" s="29" customFormat="1" ht="12.75">
      <c r="A48" s="8">
        <f>42.95+2.99</f>
        <v>45.940000000000005</v>
      </c>
      <c r="B48" s="9" t="s">
        <v>17</v>
      </c>
      <c r="C48" s="10" t="s">
        <v>2</v>
      </c>
      <c r="D48" s="21">
        <f>(A48/2)</f>
        <v>22.970000000000002</v>
      </c>
      <c r="E48" s="13">
        <f aca="true" t="shared" si="3" ref="E48:E53">A48/2</f>
        <v>22.970000000000002</v>
      </c>
      <c r="I48" s="6"/>
      <c r="J48" s="33"/>
      <c r="K48" s="33"/>
      <c r="L48" s="6"/>
    </row>
    <row r="49" spans="1:12" s="29" customFormat="1" ht="12.75">
      <c r="A49" s="13">
        <f>A48*0.05</f>
        <v>2.297</v>
      </c>
      <c r="B49" s="9" t="s">
        <v>7</v>
      </c>
      <c r="C49" s="10"/>
      <c r="D49" s="15">
        <f>A49/2</f>
        <v>1.1485</v>
      </c>
      <c r="E49" s="13">
        <f t="shared" si="3"/>
        <v>1.1485</v>
      </c>
      <c r="I49" s="6"/>
      <c r="J49" s="33"/>
      <c r="K49" s="33"/>
      <c r="L49" s="6"/>
    </row>
    <row r="50" spans="1:12" s="29" customFormat="1" ht="12.75">
      <c r="A50" s="13">
        <f>A48*1.05</f>
        <v>48.23700000000001</v>
      </c>
      <c r="B50" s="9" t="s">
        <v>18</v>
      </c>
      <c r="C50" s="10"/>
      <c r="D50" s="14">
        <f>SUM(D48:D49)</f>
        <v>24.1185</v>
      </c>
      <c r="E50" s="15">
        <f t="shared" si="3"/>
        <v>24.118500000000004</v>
      </c>
      <c r="I50" s="6"/>
      <c r="J50" s="33"/>
      <c r="K50" s="33"/>
      <c r="L50" s="6"/>
    </row>
    <row r="51" spans="1:12" s="29" customFormat="1" ht="12.75">
      <c r="A51" s="13">
        <f>A48*0.07</f>
        <v>3.2158000000000007</v>
      </c>
      <c r="B51" s="9" t="s">
        <v>36</v>
      </c>
      <c r="C51" s="10" t="s">
        <v>5</v>
      </c>
      <c r="D51" s="20">
        <f>A51/2</f>
        <v>1.6079000000000003</v>
      </c>
      <c r="E51" s="15">
        <f t="shared" si="3"/>
        <v>1.6079000000000003</v>
      </c>
      <c r="I51" s="6"/>
      <c r="J51" s="33"/>
      <c r="K51" s="33"/>
      <c r="L51" s="6"/>
    </row>
    <row r="52" spans="1:12" s="29" customFormat="1" ht="12.75">
      <c r="A52" s="8">
        <v>0</v>
      </c>
      <c r="B52" s="9" t="s">
        <v>0</v>
      </c>
      <c r="C52" s="10" t="s">
        <v>5</v>
      </c>
      <c r="D52" s="11">
        <f>A52/2</f>
        <v>0</v>
      </c>
      <c r="E52" s="15">
        <f t="shared" si="3"/>
        <v>0</v>
      </c>
      <c r="I52" s="6"/>
      <c r="J52" s="33"/>
      <c r="K52" s="33"/>
      <c r="L52" s="6"/>
    </row>
    <row r="53" spans="1:12" s="29" customFormat="1" ht="12.75">
      <c r="A53" s="15">
        <f>SUM(A50:A52)</f>
        <v>51.45280000000001</v>
      </c>
      <c r="B53" s="9" t="s">
        <v>8</v>
      </c>
      <c r="C53" s="10" t="s">
        <v>5</v>
      </c>
      <c r="D53" s="14">
        <f>D50+D51+D52</f>
        <v>25.7264</v>
      </c>
      <c r="E53" s="16">
        <f t="shared" si="3"/>
        <v>25.726400000000005</v>
      </c>
      <c r="I53" s="6"/>
      <c r="J53" s="33"/>
      <c r="K53" s="33"/>
      <c r="L53" s="6"/>
    </row>
    <row r="54" spans="1:12" s="29" customFormat="1" ht="12.75">
      <c r="A54" s="32"/>
      <c r="B54" s="6"/>
      <c r="C54" s="30"/>
      <c r="D54" s="31"/>
      <c r="E54" s="28"/>
      <c r="I54" s="6"/>
      <c r="J54" s="33"/>
      <c r="K54" s="33"/>
      <c r="L54" s="6"/>
    </row>
    <row r="55" spans="1:12" ht="18">
      <c r="A55" s="43" t="s">
        <v>32</v>
      </c>
      <c r="B55" s="46"/>
      <c r="C55" s="46"/>
      <c r="D55" s="46"/>
      <c r="E55" s="46"/>
      <c r="F55" s="46"/>
      <c r="I55" s="3"/>
      <c r="J55" s="4"/>
      <c r="K55" s="4"/>
      <c r="L55" s="5"/>
    </row>
    <row r="56" spans="1:6" ht="12.75">
      <c r="A56" s="23"/>
      <c r="B56" s="25" t="s">
        <v>25</v>
      </c>
      <c r="C56" s="22" t="s">
        <v>29</v>
      </c>
      <c r="D56" s="24" t="s">
        <v>10</v>
      </c>
      <c r="E56" s="24" t="s">
        <v>14</v>
      </c>
      <c r="F56" s="24" t="s">
        <v>13</v>
      </c>
    </row>
    <row r="57" spans="1:6" ht="12.75">
      <c r="A57" s="9" t="s">
        <v>25</v>
      </c>
      <c r="B57" s="8">
        <f>3.99+5.99+5+2.49+1.49+4.2+4</f>
        <v>27.159999999999997</v>
      </c>
      <c r="C57" s="26">
        <f>B57</f>
        <v>27.159999999999997</v>
      </c>
      <c r="D57" s="10"/>
      <c r="E57" s="9"/>
      <c r="F57" s="9"/>
    </row>
    <row r="58" spans="1:6" ht="12.75">
      <c r="A58" s="9" t="s">
        <v>26</v>
      </c>
      <c r="B58" s="8">
        <v>0</v>
      </c>
      <c r="C58" s="26">
        <f>B58*0.13</f>
        <v>0</v>
      </c>
      <c r="D58" s="10" t="s">
        <v>4</v>
      </c>
      <c r="E58" s="27">
        <f>B58/2</f>
        <v>0</v>
      </c>
      <c r="F58" s="14"/>
    </row>
    <row r="59" spans="1:6" ht="12.75">
      <c r="A59" s="9" t="s">
        <v>7</v>
      </c>
      <c r="B59" s="8">
        <v>0</v>
      </c>
      <c r="C59" s="26">
        <f>B59*0.05</f>
        <v>0</v>
      </c>
      <c r="D59" s="9"/>
      <c r="E59" s="14">
        <f>E58*0.13</f>
        <v>0</v>
      </c>
      <c r="F59" s="14">
        <f>E59+E58</f>
        <v>0</v>
      </c>
    </row>
    <row r="60" spans="1:6" ht="12.75">
      <c r="A60" s="9" t="s">
        <v>27</v>
      </c>
      <c r="B60" s="8">
        <v>0</v>
      </c>
      <c r="C60" s="26">
        <f>B60*0.08</f>
        <v>0</v>
      </c>
      <c r="D60" s="10" t="s">
        <v>2</v>
      </c>
      <c r="E60" s="27">
        <f>B59/2</f>
        <v>0</v>
      </c>
      <c r="F60" s="14"/>
    </row>
    <row r="61" spans="1:6" ht="12.75">
      <c r="A61" s="9" t="s">
        <v>30</v>
      </c>
      <c r="B61" s="9"/>
      <c r="C61" s="14">
        <f>C57-B58-B59-B60</f>
        <v>27.159999999999997</v>
      </c>
      <c r="D61" s="9"/>
      <c r="E61" s="14">
        <f>E60*0.05</f>
        <v>0</v>
      </c>
      <c r="F61" s="14">
        <f>E60+E61</f>
        <v>0</v>
      </c>
    </row>
    <row r="62" spans="1:8" ht="12.75">
      <c r="A62" s="7"/>
      <c r="B62" s="7"/>
      <c r="C62" s="14">
        <f>SUM(C57:C60)</f>
        <v>27.159999999999997</v>
      </c>
      <c r="D62" s="10" t="s">
        <v>5</v>
      </c>
      <c r="E62" s="27">
        <f>(B60+C60)/2</f>
        <v>0</v>
      </c>
      <c r="F62" s="14">
        <f>(B60+C60)/2</f>
        <v>0</v>
      </c>
      <c r="G62" s="2"/>
      <c r="H62" s="2"/>
    </row>
    <row r="63" spans="1:6" ht="12.75">
      <c r="A63" s="7"/>
      <c r="B63" s="7"/>
      <c r="C63" s="9"/>
      <c r="D63" s="10" t="s">
        <v>5</v>
      </c>
      <c r="E63" s="27">
        <f>C61/2</f>
        <v>13.579999999999998</v>
      </c>
      <c r="F63" s="15">
        <f>C61/2</f>
        <v>13.579999999999998</v>
      </c>
    </row>
    <row r="64" spans="1:6" ht="12.75">
      <c r="A64" s="7"/>
      <c r="B64" s="7"/>
      <c r="C64" s="9"/>
      <c r="D64" s="10" t="s">
        <v>5</v>
      </c>
      <c r="E64" s="14">
        <f>SUM(E58:E63)</f>
        <v>13.579999999999998</v>
      </c>
      <c r="F64" s="16">
        <f>SUM(F58:F63)</f>
        <v>13.579999999999998</v>
      </c>
    </row>
    <row r="65" spans="1:6" ht="12.75">
      <c r="A65" s="29"/>
      <c r="B65" s="29"/>
      <c r="C65" s="6"/>
      <c r="D65" s="30"/>
      <c r="E65" s="31"/>
      <c r="F65" s="28"/>
    </row>
    <row r="66" spans="1:6" ht="18">
      <c r="A66" s="43" t="s">
        <v>33</v>
      </c>
      <c r="B66" s="43"/>
      <c r="C66" s="43"/>
      <c r="D66" s="43"/>
      <c r="E66" s="43"/>
      <c r="F66" s="43"/>
    </row>
    <row r="67" spans="1:6" ht="12.75">
      <c r="A67" s="23" t="s">
        <v>28</v>
      </c>
      <c r="B67" s="25" t="s">
        <v>25</v>
      </c>
      <c r="C67" s="22" t="s">
        <v>29</v>
      </c>
      <c r="D67" s="24" t="s">
        <v>10</v>
      </c>
      <c r="E67" s="24" t="s">
        <v>14</v>
      </c>
      <c r="F67" s="24" t="s">
        <v>13</v>
      </c>
    </row>
    <row r="68" spans="1:6" ht="12.75">
      <c r="A68" s="9" t="s">
        <v>25</v>
      </c>
      <c r="B68" s="8">
        <f>55.43-C69-C70-C71</f>
        <v>53.5099</v>
      </c>
      <c r="C68" s="26">
        <f>B68</f>
        <v>53.5099</v>
      </c>
      <c r="D68" s="10"/>
      <c r="E68" s="9"/>
      <c r="F68" s="9"/>
    </row>
    <row r="69" spans="1:6" ht="12.75">
      <c r="A69" s="9" t="s">
        <v>31</v>
      </c>
      <c r="B69" s="8">
        <v>14.77</v>
      </c>
      <c r="C69" s="26">
        <f>B69*0.13</f>
        <v>1.9201</v>
      </c>
      <c r="D69" s="10" t="s">
        <v>3</v>
      </c>
      <c r="E69" s="27">
        <f>B69/2</f>
        <v>7.385</v>
      </c>
      <c r="F69" s="14"/>
    </row>
    <row r="70" spans="1:6" ht="12.75">
      <c r="A70" s="9" t="s">
        <v>7</v>
      </c>
      <c r="B70" s="8">
        <v>0</v>
      </c>
      <c r="C70" s="26">
        <f>B70*0.05</f>
        <v>0</v>
      </c>
      <c r="D70" s="9"/>
      <c r="E70" s="14">
        <f>E69*0.13</f>
        <v>0.96005</v>
      </c>
      <c r="F70" s="14">
        <f>E70+E69</f>
        <v>8.34505</v>
      </c>
    </row>
    <row r="71" spans="1:6" ht="12.75">
      <c r="A71" s="9" t="s">
        <v>27</v>
      </c>
      <c r="B71" s="8">
        <v>0</v>
      </c>
      <c r="C71" s="26">
        <f>B71*0.08</f>
        <v>0</v>
      </c>
      <c r="D71" s="10" t="s">
        <v>2</v>
      </c>
      <c r="E71" s="27">
        <f>B70/2</f>
        <v>0</v>
      </c>
      <c r="F71" s="14"/>
    </row>
    <row r="72" spans="1:6" ht="12.75">
      <c r="A72" s="9" t="s">
        <v>30</v>
      </c>
      <c r="B72" s="9"/>
      <c r="C72" s="14">
        <f>C68-B69-B70-B71</f>
        <v>38.739900000000006</v>
      </c>
      <c r="D72" s="9"/>
      <c r="E72" s="14">
        <f>E71*0.05</f>
        <v>0</v>
      </c>
      <c r="F72" s="14">
        <f>E71+E72</f>
        <v>0</v>
      </c>
    </row>
    <row r="73" spans="1:6" ht="12.75">
      <c r="A73" s="7"/>
      <c r="B73" s="7"/>
      <c r="C73" s="14">
        <f>SUM(C68:C71)</f>
        <v>55.43</v>
      </c>
      <c r="D73" s="10" t="s">
        <v>5</v>
      </c>
      <c r="E73" s="27">
        <f>(B71+C71)/2</f>
        <v>0</v>
      </c>
      <c r="F73" s="14">
        <f>(B71+C71)/2</f>
        <v>0</v>
      </c>
    </row>
    <row r="74" spans="1:6" ht="12.75">
      <c r="A74" s="7"/>
      <c r="B74" s="7"/>
      <c r="C74" s="9"/>
      <c r="D74" s="10" t="s">
        <v>5</v>
      </c>
      <c r="E74" s="27">
        <f>C72/2</f>
        <v>19.369950000000003</v>
      </c>
      <c r="F74" s="15">
        <f>C72/2</f>
        <v>19.369950000000003</v>
      </c>
    </row>
    <row r="75" spans="1:6" ht="12.75">
      <c r="A75" s="7"/>
      <c r="B75" s="7"/>
      <c r="C75" s="9"/>
      <c r="D75" s="10" t="s">
        <v>5</v>
      </c>
      <c r="E75" s="14">
        <f>SUM(E69:E74)</f>
        <v>27.715000000000003</v>
      </c>
      <c r="F75" s="16">
        <f>SUM(F69:F74)</f>
        <v>27.715000000000003</v>
      </c>
    </row>
    <row r="76" ht="12.75">
      <c r="F76" s="2">
        <f>SUM(E75:F75)</f>
        <v>55.43000000000001</v>
      </c>
    </row>
  </sheetData>
  <sheetProtection/>
  <mergeCells count="8">
    <mergeCell ref="A66:F66"/>
    <mergeCell ref="A1:E1"/>
    <mergeCell ref="A11:E11"/>
    <mergeCell ref="A28:E28"/>
    <mergeCell ref="A55:F55"/>
    <mergeCell ref="A20:E20"/>
    <mergeCell ref="A46:E46"/>
    <mergeCell ref="A37:E37"/>
  </mergeCells>
  <printOptions/>
  <pageMargins left="0.75" right="0.75" top="1" bottom="1" header="0.5" footer="0.5"/>
  <pageSetup horizontalDpi="300" verticalDpi="300" orientation="portrait" scale="86" r:id="rId1"/>
  <ignoredErrors>
    <ignoredError sqref="D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0" bestFit="1" customWidth="1"/>
    <col min="2" max="3" width="10.28125" style="0" bestFit="1" customWidth="1"/>
  </cols>
  <sheetData>
    <row r="1" spans="1:3" ht="25.5">
      <c r="A1" s="39" t="s">
        <v>38</v>
      </c>
      <c r="B1" s="40" t="s">
        <v>14</v>
      </c>
      <c r="C1" s="39" t="s">
        <v>40</v>
      </c>
    </row>
    <row r="2" spans="1:3" ht="12.75">
      <c r="A2" s="35" t="s">
        <v>4</v>
      </c>
      <c r="B2" s="34">
        <f>10.43+23.83+14.12+51.25+52.12+11.61+15+1.54</f>
        <v>179.9</v>
      </c>
      <c r="C2" s="36"/>
    </row>
    <row r="3" spans="1:3" ht="12.75">
      <c r="A3" s="35" t="s">
        <v>5</v>
      </c>
      <c r="B3" s="34">
        <f>0.94+46.02+2.5+5+11.58+10+4+3+13.58</f>
        <v>96.62</v>
      </c>
      <c r="C3" s="36">
        <f>0.94+46.03+14.29+31.93+15.95+69.49+68.9+17.12+19.95+1.75+13.58</f>
        <v>299.92999999999995</v>
      </c>
    </row>
    <row r="4" spans="1:4" ht="13.5" thickBot="1">
      <c r="A4" s="37" t="s">
        <v>39</v>
      </c>
      <c r="B4" s="41">
        <f>(B2*1.13)+B3</f>
        <v>299.907</v>
      </c>
      <c r="C4" s="38">
        <f>SUM(C2:C3)</f>
        <v>299.92999999999995</v>
      </c>
      <c r="D4" s="42">
        <f>SUM(B4:C4)</f>
        <v>599.837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Media-PC</dc:creator>
  <cp:keywords/>
  <dc:description/>
  <cp:lastModifiedBy>MEDIA-PC</cp:lastModifiedBy>
  <cp:lastPrinted>2011-11-20T18:45:27Z</cp:lastPrinted>
  <dcterms:created xsi:type="dcterms:W3CDTF">2010-10-19T23:25:11Z</dcterms:created>
  <dcterms:modified xsi:type="dcterms:W3CDTF">2012-02-26T17:39:27Z</dcterms:modified>
  <cp:category/>
  <cp:version/>
  <cp:contentType/>
  <cp:contentStatus/>
</cp:coreProperties>
</file>